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bmhamfsr252\Advisory\Clients\Current Clients\Government of Bermuda - 8896\Ministry of Finance\2021 Calculators\D. 3. Deliver\D1 Perform Service\21-22 Calculators\"/>
    </mc:Choice>
  </mc:AlternateContent>
  <xr:revisionPtr revIDLastSave="0" documentId="13_ncr:1_{82862E99-605E-4686-9BEC-82A2137A721F}" xr6:coauthVersionLast="45" xr6:coauthVersionMax="45" xr10:uidLastSave="{00000000-0000-0000-0000-000000000000}"/>
  <bookViews>
    <workbookView xWindow="28680" yWindow="645" windowWidth="19440" windowHeight="15000"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44198.5536226852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Employee_Calculator!$A$1:$S$85</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K51" i="1"/>
  <c r="K52" i="1" s="1"/>
  <c r="H77" i="1"/>
  <c r="J77" i="1"/>
  <c r="J78" i="1"/>
  <c r="H78" i="1"/>
  <c r="J79" i="1"/>
  <c r="H79" i="1"/>
  <c r="J80" i="1"/>
  <c r="L44" i="1"/>
  <c r="E51" i="1"/>
  <c r="L51" i="1"/>
  <c r="L52" i="1"/>
  <c r="E77" i="1"/>
  <c r="G77" i="1"/>
  <c r="E78" i="1"/>
  <c r="G78" i="1"/>
  <c r="E79" i="1"/>
  <c r="G79" i="1"/>
  <c r="E80" i="1"/>
  <c r="G80" i="1"/>
  <c r="H80" i="1"/>
  <c r="I65" i="1" l="1"/>
  <c r="I67" i="1"/>
  <c r="K67" i="1" s="1"/>
  <c r="I66" i="1"/>
  <c r="K66" i="1" s="1"/>
  <c r="I68" i="1"/>
  <c r="K68" i="1" s="1"/>
  <c r="K53" i="1"/>
  <c r="K54" i="1" l="1"/>
  <c r="I77" i="1"/>
  <c r="I79" i="1"/>
  <c r="K79" i="1" s="1"/>
  <c r="I78" i="1"/>
  <c r="K78" i="1" s="1"/>
  <c r="I80" i="1"/>
  <c r="K80" i="1" s="1"/>
  <c r="I69" i="1"/>
  <c r="K65" i="1"/>
  <c r="K69" i="1" s="1"/>
  <c r="K77" i="1" l="1"/>
  <c r="K81" i="1" s="1"/>
  <c r="K45" i="1" s="1"/>
  <c r="I81" i="1"/>
  <c r="K44" i="1"/>
  <c r="K46" i="1" l="1"/>
  <c r="K37" i="1" s="1"/>
  <c r="K38" i="1" s="1"/>
  <c r="K48" i="1" l="1"/>
</calcChain>
</file>

<file path=xl/sharedStrings.xml><?xml version="1.0" encoding="utf-8"?>
<sst xmlns="http://schemas.openxmlformats.org/spreadsheetml/2006/main" count="117" uniqueCount="98">
  <si>
    <t>Disclaimer</t>
  </si>
  <si>
    <t>Total</t>
  </si>
  <si>
    <t>Band4</t>
  </si>
  <si>
    <t>Band3</t>
  </si>
  <si>
    <t>$96,001 to $235,000</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</si>
  <si>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</si>
  <si>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</si>
  <si>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</si>
  <si>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</si>
  <si>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</si>
  <si>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</si>
  <si>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</si>
  <si>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</si>
  <si>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</si>
  <si>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</si>
  <si>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</si>
  <si>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</si>
  <si>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</si>
  <si>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</si>
  <si>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</si>
  <si>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</si>
  <si>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</si>
  <si>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</si>
  <si>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</si>
  <si>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</si>
  <si>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</si>
  <si>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</si>
  <si>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</si>
  <si>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</si>
  <si>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</si>
  <si>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</si>
  <si>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</si>
  <si>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</si>
  <si>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</si>
  <si>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</si>
  <si>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</si>
  <si>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</si>
  <si>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</si>
  <si>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</si>
  <si>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</si>
  <si>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</si>
  <si>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</si>
  <si>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</si>
  <si>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</si>
  <si>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</si>
  <si>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</si>
  <si>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</si>
  <si>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</si>
  <si>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</si>
  <si>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</si>
  <si>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</si>
  <si>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</si>
  <si>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</si>
  <si>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</si>
  <si>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</si>
  <si>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</si>
  <si>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</si>
  <si>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</si>
  <si>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</si>
  <si>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</si>
  <si>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</si>
  <si>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</si>
  <si>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</si>
  <si>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</si>
  <si>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</si>
  <si>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</si>
  <si>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</si>
  <si>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</si>
  <si>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</si>
  <si>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</si>
  <si>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</si>
  <si>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</si>
  <si>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t>▼</t>
  </si>
  <si>
    <t>=[D] + [E]</t>
  </si>
  <si>
    <t>=[F]-[G]</t>
  </si>
  <si>
    <t>=[K]/([D]+[E]) in %</t>
  </si>
  <si>
    <t>=Tax on [N]</t>
  </si>
  <si>
    <t>=Tax on [O]</t>
  </si>
  <si>
    <t>=[N] + [E]</t>
  </si>
  <si>
    <t>=[K]</t>
  </si>
  <si>
    <t>$235,001 to $900,000</t>
  </si>
  <si>
    <t>Exhibit 1</t>
  </si>
  <si>
    <t>Are total annualized earnings + one-time earnings greater than tax cap amount?</t>
  </si>
  <si>
    <t>[R]</t>
  </si>
  <si>
    <t>=If [P] is Yes, then see [K], otherwise [R]-[Q]</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</si>
  <si>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highlighted cells in Section A.</t>
    </r>
  </si>
  <si>
    <t>Please input current pay-period end date, for example, if pay-period is monthly, please input month-end date, if pay-period is weekly, please input week-end date. 
Alternatively, if employee ceased employment, please input employment end date.</t>
  </si>
  <si>
    <t>=If [P] is Yes, minimum of (([D]+[E])*(80,725/900,000), 80,725), otherwise [I]+[J]</t>
  </si>
  <si>
    <t>Start date of first pay-period for which a payment is made after 1-April-21 or joining date, 
whichever is later ("Start Date")</t>
  </si>
  <si>
    <t>Weekly - 53</t>
  </si>
  <si>
    <t xml:space="preserve">Please select the applicable periodicity of earnings or pay-period.
- If the first pay-day for a bi-weekly paid employee is 1-April-21 then pay-period is "Bi-Weekly - 27", otherwise pay-period is "Bi-Weekly - 26". 
- If the first pay-day for a weekly paid employee is 1-April-21 then pay-period is "Weekly - 53", otherwise pay-period is "Weekly - 52". </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</si>
  <si>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1-Apr-21 as per the Payroll Tax Rates Act 1995 as amended by the Payroll Tax Amendment Act 2020
</t>
  </si>
  <si>
    <t>Updated for fiscal year 2021-22.</t>
  </si>
  <si>
    <t>Please input employee joining date if it is after the start date of the first pay-period for which a payment is made after 1-April-21, otherwise input the start date of such pay-period. For example:
- If the first pay-day for a bi-weekly paid employee is 2-April-21 then the start date of the pay-period would be 20-March-21. 
- If the first pay-day for a weekly paid employee is 2-April-21 then the start date of the pay-period would be 27-March-21. 
- For a monthly paid employee if the earnings for the month is paid on 30-April-21 then the start date of the pay-period (i.e. the month) would be 1-April-21.</t>
  </si>
  <si>
    <t>FY21-22 YTD tax due</t>
  </si>
  <si>
    <t>Effective FY21-22 YTD tax rate</t>
  </si>
  <si>
    <t>Tax on annualized recurring earnings for FY21-22</t>
  </si>
  <si>
    <t>Tax on total annualized recurring + one-time earnings for FY21-22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</si>
</sst>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_);\(&quot;$&quot;#,##0.00\)"/>
    <numFmt numFmtId="165" formatCode="_(&quot;$&quot;* #,##0.00_);_(&quot;$&quot;* \(#,##0.00\);_(&quot;$&quot;* &quot;-&quot;??_);_(@_)"/>
    <numFmt numFmtId="166" formatCode="_(* #,##0.00_);_(* \(#,##0.00\);_(* &quot;-&quot;??_);_(@_)"/>
    <numFmt numFmtId="167" formatCode="&quot;[&quot;General&quot;]&quot;"/>
    <numFmt numFmtId="168" formatCode="&quot;$&quot;#,##0"/>
    <numFmt numFmtId="169" formatCode="_(* #,##0_);_(* \(#,##0\);_(* &quot;-&quot;??_);_(@_)"/>
    <numFmt numFmtId="170" formatCode="[$-409]d\-mmm\-yy;@"/>
    <numFmt numFmtId="171" formatCode="&quot;$&quot;#,##0.00"/>
    <numFmt numFmtId="172" formatCode="0.0%"/>
  </numFmts>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89">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s>
  <cellStyleXfs count="5">
    <xf numFmtId="0" fontId="0" fillId="0" borderId="0"/>
    <xf numFmtId="166"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165" fontId="11" fillId="0" borderId="0" applyFont="0" applyFill="0" applyBorder="0" applyAlignment="0" applyProtection="0"/>
  </cellStyleXfs>
  <cellXfs count="190">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7" fontId="16" fillId="0" borderId="0" xfId="0" applyNumberFormat="1" applyFont="1" applyAlignment="1">
      <alignment horizontal="center" vertical="center"/>
    </xf>
    <xf numFmtId="169" fontId="17" fillId="3" borderId="8"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8"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7"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9"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9"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8"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8"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8"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0" xfId="0" applyFont="1" applyFill="1" applyBorder="1" applyAlignment="1">
      <alignment vertical="center"/>
    </xf>
    <xf numFmtId="0" fontId="18" fillId="2" borderId="61" xfId="0" applyFont="1" applyFill="1" applyBorder="1" applyAlignment="1">
      <alignment horizontal="left" vertical="center"/>
    </xf>
    <xf numFmtId="0" fontId="17" fillId="3" borderId="62" xfId="0" applyNumberFormat="1" applyFont="1" applyFill="1" applyBorder="1" applyAlignment="1">
      <alignment horizontal="right" vertical="center"/>
    </xf>
    <xf numFmtId="0" fontId="8" fillId="2" borderId="66" xfId="0" applyFont="1" applyFill="1" applyBorder="1" applyAlignment="1">
      <alignment vertical="center"/>
    </xf>
    <xf numFmtId="0" fontId="10" fillId="2" borderId="67" xfId="0" applyFont="1" applyFill="1" applyBorder="1" applyAlignment="1">
      <alignment vertical="center"/>
    </xf>
    <xf numFmtId="170" fontId="31" fillId="4" borderId="64" xfId="0" applyNumberFormat="1" applyFont="1" applyFill="1" applyBorder="1" applyAlignment="1" applyProtection="1">
      <alignment horizontal="right" vertical="center"/>
      <protection locked="0"/>
    </xf>
    <xf numFmtId="171" fontId="31" fillId="4" borderId="64" xfId="1" applyNumberFormat="1" applyFont="1" applyFill="1" applyBorder="1" applyAlignment="1" applyProtection="1">
      <alignment horizontal="right" vertical="center"/>
      <protection locked="0"/>
    </xf>
    <xf numFmtId="171" fontId="31" fillId="4" borderId="65" xfId="1" applyNumberFormat="1" applyFont="1" applyFill="1" applyBorder="1" applyAlignment="1" applyProtection="1">
      <alignment horizontal="right" vertical="center"/>
      <protection locked="0"/>
    </xf>
    <xf numFmtId="171" fontId="14" fillId="3" borderId="55" xfId="0" applyNumberFormat="1" applyFont="1" applyFill="1" applyBorder="1" applyAlignment="1">
      <alignment horizontal="right" vertical="center"/>
    </xf>
    <xf numFmtId="171" fontId="23" fillId="3" borderId="52" xfId="0" applyNumberFormat="1" applyFont="1" applyFill="1" applyBorder="1" applyAlignment="1">
      <alignment horizontal="right" vertical="center"/>
    </xf>
    <xf numFmtId="171" fontId="14" fillId="3" borderId="37" xfId="0" applyNumberFormat="1" applyFont="1" applyFill="1" applyBorder="1" applyAlignment="1">
      <alignment horizontal="right" vertical="center"/>
    </xf>
    <xf numFmtId="171" fontId="14" fillId="3" borderId="47" xfId="1" applyNumberFormat="1" applyFont="1" applyFill="1" applyBorder="1" applyAlignment="1">
      <alignment horizontal="right" vertical="center"/>
    </xf>
    <xf numFmtId="171" fontId="14" fillId="3" borderId="56" xfId="1" applyNumberFormat="1" applyFont="1" applyFill="1" applyBorder="1" applyAlignment="1">
      <alignment horizontal="right" vertical="center"/>
    </xf>
    <xf numFmtId="171" fontId="17" fillId="3" borderId="27" xfId="1" applyNumberFormat="1" applyFont="1" applyFill="1" applyBorder="1" applyAlignment="1">
      <alignment horizontal="right" vertical="center"/>
    </xf>
    <xf numFmtId="171"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70" fontId="31" fillId="4" borderId="69"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71" fontId="14" fillId="0" borderId="37" xfId="0" applyNumberFormat="1" applyFont="1" applyFill="1" applyBorder="1" applyAlignment="1">
      <alignment horizontal="right" vertical="center"/>
    </xf>
    <xf numFmtId="164" fontId="14" fillId="3" borderId="50" xfId="0" applyNumberFormat="1" applyFont="1" applyFill="1" applyBorder="1" applyAlignment="1">
      <alignment horizontal="right" vertical="center"/>
    </xf>
    <xf numFmtId="171" fontId="14" fillId="3" borderId="50" xfId="4" applyNumberFormat="1" applyFont="1" applyFill="1" applyBorder="1" applyAlignment="1">
      <alignment horizontal="right" vertical="center"/>
    </xf>
    <xf numFmtId="171" fontId="23" fillId="3" borderId="40" xfId="4" applyNumberFormat="1" applyFont="1" applyFill="1" applyBorder="1" applyAlignment="1">
      <alignment horizontal="right" vertical="center"/>
    </xf>
    <xf numFmtId="166"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71"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8"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7" fontId="16" fillId="0" borderId="0" xfId="0" quotePrefix="1" applyNumberFormat="1" applyFont="1" applyBorder="1" applyAlignment="1">
      <alignment horizontal="left" vertical="center" wrapText="1" indent="1"/>
    </xf>
    <xf numFmtId="169" fontId="5" fillId="0" borderId="0" xfId="1" applyNumberFormat="1" applyFont="1" applyAlignment="1">
      <alignment vertical="center"/>
    </xf>
    <xf numFmtId="169" fontId="17" fillId="3" borderId="0" xfId="1" applyNumberFormat="1" applyFont="1" applyFill="1" applyBorder="1" applyAlignment="1">
      <alignment horizontal="left" vertical="center"/>
    </xf>
    <xf numFmtId="168"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9" fontId="0" fillId="0" borderId="0" xfId="1" applyNumberFormat="1" applyFont="1"/>
    <xf numFmtId="171" fontId="7" fillId="0" borderId="0" xfId="0" applyNumberFormat="1" applyFont="1" applyAlignment="1">
      <alignment vertical="center"/>
    </xf>
    <xf numFmtId="171" fontId="0" fillId="0" borderId="0" xfId="0" applyNumberFormat="1"/>
    <xf numFmtId="0" fontId="4" fillId="0" borderId="0" xfId="0" applyFont="1" applyAlignment="1">
      <alignment vertical="center"/>
    </xf>
    <xf numFmtId="168" fontId="17" fillId="0" borderId="8" xfId="1" applyNumberFormat="1" applyFont="1" applyFill="1" applyBorder="1" applyAlignment="1">
      <alignment horizontal="right" vertical="center"/>
    </xf>
    <xf numFmtId="171" fontId="17" fillId="0" borderId="8" xfId="1" applyNumberFormat="1" applyFont="1" applyFill="1" applyBorder="1" applyAlignment="1">
      <alignment horizontal="right" vertical="center"/>
    </xf>
    <xf numFmtId="169" fontId="17" fillId="0" borderId="8" xfId="1" applyNumberFormat="1" applyFont="1" applyFill="1" applyBorder="1" applyAlignment="1">
      <alignment horizontal="right" vertical="center"/>
    </xf>
    <xf numFmtId="171" fontId="17" fillId="0" borderId="27" xfId="1" applyNumberFormat="1" applyFont="1" applyFill="1" applyBorder="1" applyAlignment="1">
      <alignment horizontal="right" vertical="center"/>
    </xf>
    <xf numFmtId="171" fontId="14" fillId="0" borderId="31" xfId="1" applyNumberFormat="1" applyFont="1" applyFill="1" applyBorder="1" applyAlignment="1">
      <alignment horizontal="right" vertical="center"/>
    </xf>
    <xf numFmtId="171" fontId="14" fillId="0" borderId="33" xfId="1" applyNumberFormat="1" applyFont="1" applyFill="1" applyBorder="1" applyAlignment="1">
      <alignment horizontal="right" vertical="center"/>
    </xf>
    <xf numFmtId="171"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71"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71" fontId="14" fillId="0" borderId="56" xfId="1" applyNumberFormat="1" applyFont="1" applyFill="1" applyBorder="1" applyAlignment="1">
      <alignment horizontal="right" vertical="center"/>
    </xf>
    <xf numFmtId="10" fontId="14" fillId="0" borderId="59" xfId="1" applyNumberFormat="1" applyFont="1" applyFill="1" applyBorder="1" applyAlignment="1">
      <alignment horizontal="right" vertical="center"/>
    </xf>
    <xf numFmtId="0" fontId="3" fillId="0" borderId="0" xfId="0" applyFont="1"/>
    <xf numFmtId="0" fontId="36" fillId="5" borderId="77" xfId="0" applyFont="1" applyFill="1" applyBorder="1" applyAlignment="1">
      <alignment horizontal="left" vertical="center" wrapText="1" indent="1"/>
    </xf>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 fillId="0" borderId="80" xfId="0" applyFont="1" applyBorder="1"/>
    <xf numFmtId="0" fontId="3" fillId="0" borderId="81" xfId="0" applyFont="1" applyBorder="1"/>
    <xf numFmtId="15" fontId="3" fillId="0" borderId="81" xfId="0" applyNumberFormat="1" applyFont="1" applyBorder="1"/>
    <xf numFmtId="0" fontId="3" fillId="0" borderId="83" xfId="0" applyFont="1" applyBorder="1"/>
    <xf numFmtId="0" fontId="3" fillId="0" borderId="0" xfId="0" applyFont="1" applyBorder="1"/>
    <xf numFmtId="0" fontId="3" fillId="0" borderId="84" xfId="0" applyFont="1" applyBorder="1"/>
    <xf numFmtId="0" fontId="37" fillId="3" borderId="0" xfId="0" applyNumberFormat="1" applyFont="1" applyFill="1" applyBorder="1" applyAlignment="1">
      <alignment horizontal="left" vertical="center"/>
    </xf>
    <xf numFmtId="0" fontId="32" fillId="4" borderId="63" xfId="0" applyNumberFormat="1" applyFont="1" applyFill="1" applyBorder="1" applyAlignment="1" applyProtection="1">
      <alignment horizontal="right" vertical="center"/>
      <protection locked="0"/>
    </xf>
    <xf numFmtId="0" fontId="3" fillId="0" borderId="85" xfId="0" applyFont="1" applyBorder="1"/>
    <xf numFmtId="0" fontId="3" fillId="0" borderId="86" xfId="0" applyFont="1" applyBorder="1"/>
    <xf numFmtId="15" fontId="3" fillId="0" borderId="86" xfId="0" applyNumberFormat="1" applyFont="1" applyBorder="1"/>
    <xf numFmtId="0" fontId="2" fillId="0" borderId="87"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8" fontId="14" fillId="3" borderId="88" xfId="0" applyNumberFormat="1" applyFont="1" applyFill="1" applyBorder="1" applyAlignment="1">
      <alignment horizontal="right" vertical="center"/>
    </xf>
    <xf numFmtId="0" fontId="1" fillId="0" borderId="87" xfId="0" applyFont="1" applyBorder="1" applyAlignment="1">
      <alignment wrapText="1"/>
    </xf>
    <xf numFmtId="0" fontId="8" fillId="2" borderId="14" xfId="0" applyFont="1" applyFill="1" applyBorder="1" applyAlignment="1">
      <alignment horizontal="left" vertical="center"/>
    </xf>
    <xf numFmtId="0" fontId="1" fillId="0" borderId="82" xfId="0" applyFont="1" applyBorder="1"/>
    <xf numFmtId="172" fontId="14" fillId="3" borderId="46" xfId="2" applyNumberFormat="1" applyFont="1" applyFill="1" applyBorder="1" applyAlignment="1">
      <alignment horizontal="right" vertical="center"/>
    </xf>
    <xf numFmtId="0" fontId="28" fillId="0" borderId="76" xfId="0" applyFont="1" applyFill="1" applyBorder="1" applyAlignment="1">
      <alignment horizontal="center" vertical="top" wrapText="1"/>
    </xf>
    <xf numFmtId="0" fontId="28" fillId="0" borderId="76" xfId="0" applyFont="1" applyFill="1" applyBorder="1" applyAlignment="1">
      <alignment horizontal="center" vertical="center"/>
    </xf>
    <xf numFmtId="167" fontId="14" fillId="0" borderId="3" xfId="3" applyNumberFormat="1" applyFont="1" applyBorder="1" applyAlignment="1">
      <alignment vertical="center" wrapText="1"/>
    </xf>
    <xf numFmtId="167" fontId="14" fillId="0" borderId="2" xfId="3" applyNumberFormat="1" applyFont="1" applyBorder="1" applyAlignment="1">
      <alignment vertical="center" wrapText="1"/>
    </xf>
    <xf numFmtId="167" fontId="14" fillId="0" borderId="1" xfId="3" applyNumberFormat="1" applyFont="1" applyBorder="1" applyAlignment="1">
      <alignment vertical="center" wrapText="1"/>
    </xf>
    <xf numFmtId="167" fontId="16" fillId="0" borderId="7" xfId="0" quotePrefix="1" applyNumberFormat="1" applyFont="1" applyBorder="1" applyAlignment="1">
      <alignment horizontal="left" vertical="center" wrapText="1" indent="1"/>
    </xf>
    <xf numFmtId="167" fontId="16" fillId="0" borderId="0" xfId="0" quotePrefix="1" applyNumberFormat="1" applyFont="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4" fillId="0" borderId="70" xfId="0" applyFont="1" applyFill="1" applyBorder="1" applyAlignment="1">
      <alignment vertical="center" wrapText="1"/>
    </xf>
    <xf numFmtId="0" fontId="14" fillId="0" borderId="71" xfId="0" applyFont="1" applyFill="1" applyBorder="1" applyAlignment="1">
      <alignment vertical="center" wrapText="1"/>
    </xf>
    <xf numFmtId="0" fontId="14" fillId="0" borderId="72" xfId="0" applyFont="1" applyFill="1" applyBorder="1" applyAlignment="1">
      <alignment vertical="center" wrapText="1"/>
    </xf>
    <xf numFmtId="0" fontId="14" fillId="0" borderId="73" xfId="0" applyFont="1" applyFill="1" applyBorder="1" applyAlignment="1">
      <alignment vertical="center" wrapText="1"/>
    </xf>
    <xf numFmtId="0" fontId="14" fillId="0" borderId="25" xfId="0" applyFont="1" applyFill="1" applyBorder="1" applyAlignment="1">
      <alignment vertical="center" wrapText="1"/>
    </xf>
    <xf numFmtId="0" fontId="14" fillId="0" borderId="61" xfId="0" applyFont="1" applyFill="1" applyBorder="1" applyAlignment="1">
      <alignment vertical="center" wrapText="1"/>
    </xf>
    <xf numFmtId="0" fontId="1" fillId="0" borderId="73" xfId="0" applyFont="1" applyFill="1" applyBorder="1" applyAlignment="1">
      <alignment vertical="center" wrapText="1"/>
    </xf>
    <xf numFmtId="0" fontId="6" fillId="0" borderId="25" xfId="0" applyFont="1" applyFill="1" applyBorder="1" applyAlignment="1">
      <alignment vertical="center" wrapText="1"/>
    </xf>
    <xf numFmtId="0" fontId="6" fillId="0" borderId="61" xfId="0" applyFont="1" applyFill="1" applyBorder="1" applyAlignment="1">
      <alignment vertical="center" wrapText="1"/>
    </xf>
    <xf numFmtId="0" fontId="4" fillId="0" borderId="73" xfId="0" applyFont="1" applyFill="1" applyBorder="1" applyAlignment="1">
      <alignment vertical="center" wrapText="1"/>
    </xf>
    <xf numFmtId="0" fontId="6" fillId="0" borderId="74" xfId="0" applyFont="1" applyFill="1" applyBorder="1" applyAlignment="1">
      <alignment vertical="center" wrapText="1"/>
    </xf>
    <xf numFmtId="0" fontId="6" fillId="0" borderId="19" xfId="0" applyFont="1" applyFill="1" applyBorder="1" applyAlignment="1">
      <alignment vertical="center" wrapText="1"/>
    </xf>
    <xf numFmtId="0" fontId="6" fillId="0" borderId="75" xfId="0" applyFont="1" applyFill="1" applyBorder="1" applyAlignment="1">
      <alignment vertical="center" wrapText="1"/>
    </xf>
    <xf numFmtId="167" fontId="16" fillId="0" borderId="7" xfId="0" quotePrefix="1" applyNumberFormat="1" applyFont="1" applyFill="1" applyBorder="1" applyAlignment="1">
      <alignment horizontal="left" vertical="center" wrapText="1" indent="1"/>
    </xf>
    <xf numFmtId="167" fontId="16" fillId="0" borderId="0" xfId="0" quotePrefix="1" applyNumberFormat="1" applyFont="1" applyFill="1" applyAlignment="1">
      <alignment horizontal="left" vertical="center" wrapText="1" indent="1"/>
    </xf>
    <xf numFmtId="167" fontId="16" fillId="0" borderId="0" xfId="0" quotePrefix="1" applyNumberFormat="1" applyFont="1" applyBorder="1" applyAlignment="1">
      <alignment horizontal="left" vertical="center" wrapText="1" indent="1"/>
    </xf>
    <xf numFmtId="167" fontId="16" fillId="0" borderId="0" xfId="0" quotePrefix="1" applyNumberFormat="1" applyFont="1" applyFill="1" applyBorder="1" applyAlignment="1">
      <alignment horizontal="left" vertical="center" wrapText="1" inden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10</xdr:col>
      <xdr:colOff>56665</xdr:colOff>
      <xdr:row>4</xdr:row>
      <xdr:rowOff>1456</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4854053" y="59839"/>
          <a:ext cx="3050540" cy="692411"/>
          <a:chOff x="1781735" y="78441"/>
          <a:chExt cx="2954132" cy="737870"/>
        </a:xfrm>
        <a:effectLst/>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83"/>
  <sheetViews>
    <sheetView showGridLines="0" tabSelected="1" zoomScale="85" zoomScaleNormal="85" zoomScaleSheetLayoutView="85" zoomScalePageLayoutView="25" workbookViewId="0"/>
  </sheetViews>
  <sheetFormatPr defaultColWidth="9.21875" defaultRowHeight="13.8" zeroHeight="1" x14ac:dyDescent="0.3"/>
  <cols>
    <col min="1" max="1" width="4.21875" style="1" customWidth="1"/>
    <col min="2" max="4" width="3.77734375" style="1" customWidth="1"/>
    <col min="5" max="5" width="42" style="1" customWidth="1"/>
    <col min="6" max="8" width="11" style="1" customWidth="1"/>
    <col min="9" max="9" width="13" style="1" customWidth="1"/>
    <col min="10" max="10" width="11" style="1" customWidth="1"/>
    <col min="11" max="11" width="14.21875" style="1" customWidth="1"/>
    <col min="12" max="14" width="3.77734375" style="1" customWidth="1"/>
    <col min="15" max="15" width="14.77734375" style="1" customWidth="1"/>
    <col min="16" max="16" width="11" style="1" customWidth="1"/>
    <col min="17" max="17" width="7.21875" style="1" customWidth="1"/>
    <col min="18" max="18" width="6.21875" style="1" customWidth="1"/>
    <col min="19" max="19" width="2.21875" style="1" customWidth="1"/>
    <col min="20" max="20" width="9.5546875" style="1" customWidth="1"/>
    <col min="21" max="21" width="15" style="1" customWidth="1"/>
    <col min="22" max="73" width="12.5546875" style="1" customWidth="1"/>
    <col min="74" max="75" width="15" style="1" customWidth="1"/>
    <col min="76" max="16384" width="9.21875" style="1"/>
  </cols>
  <sheetData>
    <row r="1" spans="2:18" x14ac:dyDescent="0.3"/>
    <row r="2" spans="2:18" x14ac:dyDescent="0.3"/>
    <row r="3" spans="2:18" ht="20.25" customHeight="1" x14ac:dyDescent="0.3"/>
    <row r="4" spans="2:18" x14ac:dyDescent="0.3"/>
    <row r="5" spans="2:18" s="45" customFormat="1" ht="24.6" x14ac:dyDescent="0.3">
      <c r="B5" s="165" t="s">
        <v>49</v>
      </c>
      <c r="C5" s="165"/>
      <c r="D5" s="165"/>
      <c r="E5" s="165"/>
      <c r="F5" s="165"/>
      <c r="G5" s="165"/>
      <c r="H5" s="165"/>
      <c r="I5" s="165"/>
      <c r="J5" s="165"/>
      <c r="K5" s="165"/>
      <c r="L5" s="165"/>
      <c r="M5" s="165"/>
      <c r="N5" s="165"/>
      <c r="O5" s="165"/>
      <c r="P5" s="165"/>
      <c r="Q5" s="165"/>
    </row>
    <row r="6" spans="2:18" s="46" customFormat="1" x14ac:dyDescent="0.3">
      <c r="B6" s="164" t="s">
        <v>85</v>
      </c>
      <c r="C6" s="164"/>
      <c r="D6" s="164"/>
      <c r="E6" s="164"/>
      <c r="F6" s="164"/>
      <c r="G6" s="164"/>
      <c r="H6" s="164"/>
      <c r="I6" s="164"/>
      <c r="J6" s="164"/>
      <c r="K6" s="164"/>
      <c r="L6" s="164"/>
      <c r="M6" s="164"/>
      <c r="N6" s="164"/>
      <c r="O6" s="164"/>
      <c r="P6" s="164"/>
      <c r="Q6" s="164"/>
      <c r="R6" s="45"/>
    </row>
    <row r="7" spans="2:18" s="45" customFormat="1" ht="13.2" x14ac:dyDescent="0.3">
      <c r="B7" s="164"/>
      <c r="C7" s="164"/>
      <c r="D7" s="164"/>
      <c r="E7" s="164"/>
      <c r="F7" s="164"/>
      <c r="G7" s="164"/>
      <c r="H7" s="164"/>
      <c r="I7" s="164"/>
      <c r="J7" s="164"/>
      <c r="K7" s="164"/>
      <c r="L7" s="164"/>
      <c r="M7" s="164"/>
      <c r="N7" s="164"/>
      <c r="O7" s="164"/>
      <c r="P7" s="164"/>
      <c r="Q7" s="164"/>
    </row>
    <row r="8" spans="2:18" s="2" customFormat="1" ht="13.2" x14ac:dyDescent="0.3">
      <c r="B8" s="164"/>
      <c r="C8" s="164"/>
      <c r="D8" s="164"/>
      <c r="E8" s="164"/>
      <c r="F8" s="164"/>
      <c r="G8" s="164"/>
      <c r="H8" s="164"/>
      <c r="I8" s="164"/>
      <c r="J8" s="164"/>
      <c r="K8" s="164"/>
      <c r="L8" s="164"/>
      <c r="M8" s="164"/>
      <c r="N8" s="164"/>
      <c r="O8" s="164"/>
      <c r="P8" s="164"/>
      <c r="Q8" s="164"/>
    </row>
    <row r="9" spans="2:18" s="2" customFormat="1" ht="13.2" x14ac:dyDescent="0.3">
      <c r="B9" s="164"/>
      <c r="C9" s="164"/>
      <c r="D9" s="164"/>
      <c r="E9" s="164"/>
      <c r="F9" s="164"/>
      <c r="G9" s="164"/>
      <c r="H9" s="164"/>
      <c r="I9" s="164"/>
      <c r="J9" s="164"/>
      <c r="K9" s="164"/>
      <c r="L9" s="164"/>
      <c r="M9" s="164"/>
      <c r="N9" s="164"/>
      <c r="O9" s="164"/>
      <c r="P9" s="164"/>
      <c r="Q9" s="164"/>
    </row>
    <row r="10" spans="2:18" s="2" customFormat="1" ht="26.25" customHeight="1" x14ac:dyDescent="0.3">
      <c r="B10" s="164"/>
      <c r="C10" s="164"/>
      <c r="D10" s="164"/>
      <c r="E10" s="164"/>
      <c r="F10" s="164"/>
      <c r="G10" s="164"/>
      <c r="H10" s="164"/>
      <c r="I10" s="164"/>
      <c r="J10" s="164"/>
      <c r="K10" s="164"/>
      <c r="L10" s="164"/>
      <c r="M10" s="164"/>
      <c r="N10" s="164"/>
      <c r="O10" s="164"/>
      <c r="P10" s="164"/>
      <c r="Q10" s="164"/>
    </row>
    <row r="11" spans="2:18" s="2" customFormat="1" x14ac:dyDescent="0.3">
      <c r="L11" s="1"/>
      <c r="O11" s="1"/>
    </row>
    <row r="12" spans="2:18" s="2" customFormat="1" ht="15.6" x14ac:dyDescent="0.3">
      <c r="B12" s="23" t="s">
        <v>48</v>
      </c>
      <c r="C12" s="21"/>
      <c r="D12" s="23"/>
      <c r="E12" s="23"/>
      <c r="F12" s="21"/>
      <c r="G12" s="21"/>
      <c r="H12" s="21"/>
      <c r="I12" s="21"/>
      <c r="J12" s="21"/>
      <c r="K12" s="21"/>
      <c r="L12" s="22"/>
      <c r="M12" s="21"/>
      <c r="N12" s="21"/>
      <c r="O12" s="21"/>
      <c r="P12" s="21"/>
      <c r="Q12" s="21"/>
    </row>
    <row r="13" spans="2:18" s="2" customFormat="1" x14ac:dyDescent="0.3">
      <c r="L13" s="1"/>
    </row>
    <row r="14" spans="2:18" s="2" customFormat="1" x14ac:dyDescent="0.3">
      <c r="E14" s="44" t="s">
        <v>47</v>
      </c>
      <c r="F14" s="43"/>
      <c r="G14" s="43"/>
      <c r="H14" s="43"/>
      <c r="I14" s="43"/>
      <c r="J14" s="43"/>
      <c r="K14" s="79"/>
      <c r="L14" s="1"/>
    </row>
    <row r="15" spans="2:18" s="2" customFormat="1" x14ac:dyDescent="0.3">
      <c r="E15" s="42" t="s">
        <v>46</v>
      </c>
      <c r="F15" s="41"/>
      <c r="G15" s="41"/>
      <c r="H15" s="41"/>
      <c r="I15" s="41"/>
      <c r="J15" s="41"/>
      <c r="K15" s="80" t="s">
        <v>45</v>
      </c>
      <c r="L15" s="1"/>
    </row>
    <row r="16" spans="2:18" s="2" customFormat="1" ht="20.399999999999999" x14ac:dyDescent="0.3">
      <c r="D16" s="7" t="s">
        <v>44</v>
      </c>
      <c r="E16" s="93" t="s">
        <v>56</v>
      </c>
      <c r="F16" s="94"/>
      <c r="G16" s="94"/>
      <c r="H16" s="94"/>
      <c r="I16" s="94"/>
      <c r="J16" s="112" t="s">
        <v>38</v>
      </c>
      <c r="K16" s="151" t="s">
        <v>89</v>
      </c>
      <c r="L16" s="150" t="s">
        <v>72</v>
      </c>
    </row>
    <row r="17" spans="1:75" s="2" customFormat="1" ht="25.5" customHeight="1" x14ac:dyDescent="0.3">
      <c r="D17" s="7" t="s">
        <v>43</v>
      </c>
      <c r="E17" s="171" t="s">
        <v>88</v>
      </c>
      <c r="F17" s="172"/>
      <c r="G17" s="172"/>
      <c r="H17" s="172"/>
      <c r="I17" s="172"/>
      <c r="J17" s="112" t="s">
        <v>38</v>
      </c>
      <c r="K17" s="95">
        <v>44287</v>
      </c>
      <c r="L17" s="1"/>
      <c r="O17" s="126"/>
    </row>
    <row r="18" spans="1:75" s="2" customFormat="1" ht="20.399999999999999" x14ac:dyDescent="0.3">
      <c r="D18" s="7" t="s">
        <v>42</v>
      </c>
      <c r="E18" s="67" t="s">
        <v>55</v>
      </c>
      <c r="F18" s="68"/>
      <c r="G18" s="68"/>
      <c r="H18" s="68"/>
      <c r="I18" s="68"/>
      <c r="J18" s="113" t="s">
        <v>38</v>
      </c>
      <c r="K18" s="83">
        <v>44651</v>
      </c>
      <c r="L18" s="1"/>
      <c r="P18" s="104"/>
      <c r="S18" s="40"/>
      <c r="T18" s="121"/>
    </row>
    <row r="19" spans="1:75" s="2" customFormat="1" ht="20.399999999999999" x14ac:dyDescent="0.3">
      <c r="D19" s="7" t="s">
        <v>41</v>
      </c>
      <c r="E19" s="96" t="s">
        <v>53</v>
      </c>
      <c r="F19" s="68"/>
      <c r="G19" s="68"/>
      <c r="H19" s="68"/>
      <c r="I19" s="68"/>
      <c r="J19" s="113" t="s">
        <v>38</v>
      </c>
      <c r="K19" s="84">
        <v>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5">
      <c r="D20" s="7" t="s">
        <v>40</v>
      </c>
      <c r="E20" s="97" t="s">
        <v>54</v>
      </c>
      <c r="F20" s="69"/>
      <c r="G20" s="69"/>
      <c r="H20" s="69"/>
      <c r="I20" s="69"/>
      <c r="J20" s="114" t="s">
        <v>38</v>
      </c>
      <c r="K20" s="85">
        <v>0</v>
      </c>
      <c r="L20" s="1"/>
      <c r="T20" s="122"/>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3">
      <c r="A21" s="35"/>
      <c r="B21" s="35"/>
      <c r="D21" s="7"/>
      <c r="E21" s="78" t="s">
        <v>50</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4.4" x14ac:dyDescent="0.3">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4.4" x14ac:dyDescent="0.3">
      <c r="A23" s="35"/>
      <c r="B23" s="35"/>
      <c r="D23" s="35"/>
      <c r="E23" s="81" t="s">
        <v>37</v>
      </c>
      <c r="F23" s="82"/>
      <c r="G23" s="82"/>
      <c r="H23" s="82"/>
      <c r="I23" s="82"/>
      <c r="J23" s="82"/>
      <c r="K23" s="82"/>
      <c r="L23" s="82"/>
      <c r="M23" s="82"/>
      <c r="N23" s="82"/>
      <c r="O23" s="82"/>
      <c r="P23" s="82"/>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3">
      <c r="A24" s="35"/>
      <c r="B24" s="35"/>
      <c r="C24" s="35"/>
      <c r="D24" s="35"/>
      <c r="E24" s="38" t="s">
        <v>52</v>
      </c>
      <c r="F24" s="173" t="s">
        <v>90</v>
      </c>
      <c r="G24" s="174"/>
      <c r="H24" s="174"/>
      <c r="I24" s="174"/>
      <c r="J24" s="174"/>
      <c r="K24" s="174"/>
      <c r="L24" s="174"/>
      <c r="M24" s="174"/>
      <c r="N24" s="174"/>
      <c r="O24" s="174"/>
      <c r="P24" s="175"/>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3">
      <c r="E25" s="38" t="s">
        <v>36</v>
      </c>
      <c r="F25" s="176" t="s">
        <v>93</v>
      </c>
      <c r="G25" s="177"/>
      <c r="H25" s="177"/>
      <c r="I25" s="177"/>
      <c r="J25" s="177"/>
      <c r="K25" s="177"/>
      <c r="L25" s="177"/>
      <c r="M25" s="177"/>
      <c r="N25" s="177"/>
      <c r="O25" s="177"/>
      <c r="P25" s="178"/>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3">
      <c r="E26" s="36" t="s">
        <v>51</v>
      </c>
      <c r="F26" s="179" t="s">
        <v>86</v>
      </c>
      <c r="G26" s="180"/>
      <c r="H26" s="180"/>
      <c r="I26" s="180"/>
      <c r="J26" s="180"/>
      <c r="K26" s="180"/>
      <c r="L26" s="180"/>
      <c r="M26" s="180"/>
      <c r="N26" s="180"/>
      <c r="O26" s="180"/>
      <c r="P26" s="181"/>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6.4" x14ac:dyDescent="0.3">
      <c r="E27" s="98" t="s">
        <v>57</v>
      </c>
      <c r="F27" s="182" t="s">
        <v>66</v>
      </c>
      <c r="G27" s="180"/>
      <c r="H27" s="180"/>
      <c r="I27" s="180"/>
      <c r="J27" s="180"/>
      <c r="K27" s="180"/>
      <c r="L27" s="180"/>
      <c r="M27" s="180"/>
      <c r="N27" s="180"/>
      <c r="O27" s="180"/>
      <c r="P27" s="181"/>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7" thickBot="1" x14ac:dyDescent="0.35">
      <c r="E28" s="99" t="s">
        <v>58</v>
      </c>
      <c r="F28" s="183" t="s">
        <v>59</v>
      </c>
      <c r="G28" s="184"/>
      <c r="H28" s="184"/>
      <c r="I28" s="184"/>
      <c r="J28" s="184"/>
      <c r="K28" s="184"/>
      <c r="L28" s="184"/>
      <c r="M28" s="184"/>
      <c r="N28" s="184"/>
      <c r="O28" s="184"/>
      <c r="P28" s="185"/>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3">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3">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3">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6" x14ac:dyDescent="0.3">
      <c r="B32" s="23" t="s">
        <v>35</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4.4" x14ac:dyDescent="0.3">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4.4" x14ac:dyDescent="0.3">
      <c r="E34" s="17" t="s">
        <v>34</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4.4" x14ac:dyDescent="0.3">
      <c r="E35" s="42"/>
      <c r="F35" s="41"/>
      <c r="G35" s="41"/>
      <c r="H35" s="41"/>
      <c r="I35" s="41"/>
      <c r="J35" s="41"/>
      <c r="K35" s="64" t="s">
        <v>16</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4.4" x14ac:dyDescent="0.3">
      <c r="D36" s="34" t="s">
        <v>39</v>
      </c>
      <c r="E36" s="65" t="s">
        <v>60</v>
      </c>
      <c r="F36" s="66"/>
      <c r="G36" s="66"/>
      <c r="H36" s="66"/>
      <c r="I36" s="66"/>
      <c r="J36" s="66"/>
      <c r="K36" s="86">
        <f>SUM(K19:K20)</f>
        <v>0</v>
      </c>
      <c r="L36" s="189" t="s">
        <v>73</v>
      </c>
      <c r="M36" s="187"/>
      <c r="N36" s="187"/>
      <c r="O36" s="187"/>
      <c r="P36" s="187"/>
      <c r="Q36" s="187"/>
      <c r="R36" s="187"/>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4.4" x14ac:dyDescent="0.3">
      <c r="D37" s="7" t="s">
        <v>33</v>
      </c>
      <c r="E37" s="62" t="s">
        <v>64</v>
      </c>
      <c r="F37" s="63"/>
      <c r="G37" s="63"/>
      <c r="H37" s="63"/>
      <c r="I37" s="63"/>
      <c r="J37" s="63"/>
      <c r="K37" s="101">
        <f>-K46</f>
        <v>0</v>
      </c>
      <c r="L37" s="189" t="s">
        <v>79</v>
      </c>
      <c r="M37" s="187"/>
      <c r="N37" s="187"/>
      <c r="O37" s="187"/>
      <c r="P37" s="187"/>
      <c r="Q37" s="187"/>
      <c r="R37" s="18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 thickBot="1" x14ac:dyDescent="0.35">
      <c r="D38" s="7" t="s">
        <v>32</v>
      </c>
      <c r="E38" s="33" t="s">
        <v>65</v>
      </c>
      <c r="F38" s="32"/>
      <c r="G38" s="32"/>
      <c r="H38" s="32"/>
      <c r="I38" s="32"/>
      <c r="J38" s="32"/>
      <c r="K38" s="87">
        <f>SUM(K36:K37)</f>
        <v>0</v>
      </c>
      <c r="L38" s="186" t="s">
        <v>74</v>
      </c>
      <c r="M38" s="187"/>
      <c r="N38" s="187"/>
      <c r="O38" s="187"/>
      <c r="P38" s="187"/>
      <c r="Q38" s="187"/>
      <c r="R38" s="187"/>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4.4" x14ac:dyDescent="0.3">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6" x14ac:dyDescent="0.3">
      <c r="B40" s="23" t="s">
        <v>30</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4.4" x14ac:dyDescent="0.3">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4.4" x14ac:dyDescent="0.3">
      <c r="E42" s="161" t="s">
        <v>94</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4.4" x14ac:dyDescent="0.3">
      <c r="E43" s="54"/>
      <c r="F43" s="31"/>
      <c r="G43" s="31"/>
      <c r="H43" s="31"/>
      <c r="I43" s="31"/>
      <c r="J43" s="31"/>
      <c r="K43" s="55" t="s">
        <v>16</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4.4" x14ac:dyDescent="0.3">
      <c r="D44" s="7" t="s">
        <v>31</v>
      </c>
      <c r="E44" s="50" t="s">
        <v>62</v>
      </c>
      <c r="F44" s="51"/>
      <c r="G44" s="51"/>
      <c r="H44" s="51"/>
      <c r="I44" s="51"/>
      <c r="J44" s="106"/>
      <c r="K44" s="107">
        <f>IF(K54="Yes", "See Total",IF(K16="Monthly",K69/12*K51,IF(K16="Weekly - 52",K69/52*K51,IF(K16="Weekly - 53",K69/53*K51,IF(K16="Bi-Weekly - 26",K69/26*K51,IF(K16="Bi-Weekly - 27",K69/27*K51,K69/24*K51))))))</f>
        <v>0</v>
      </c>
      <c r="L44" s="189" t="str">
        <f>"=If [P] is Yes, then see [K], otherwise [Q]/"&amp;IF(K16="Monthly",12,IF(K16="Weekly - 52",52,IF(K16="Weekly - 53",53,IF(K16="Bi-Weekly - 26",26,IF(K16="Bi-Weekly - 27",27,24)))))&amp;"*[M]"</f>
        <v>=If [P] is Yes, then see [K], otherwise [Q]/53*[M]</v>
      </c>
      <c r="M44" s="187"/>
      <c r="N44" s="187"/>
      <c r="O44" s="187"/>
      <c r="P44" s="187"/>
      <c r="Q44" s="187"/>
      <c r="R44" s="187"/>
      <c r="U44" s="125"/>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4.4" x14ac:dyDescent="0.3">
      <c r="D45" s="7" t="s">
        <v>29</v>
      </c>
      <c r="E45" s="62" t="s">
        <v>63</v>
      </c>
      <c r="F45" s="63"/>
      <c r="G45" s="63"/>
      <c r="H45" s="63"/>
      <c r="I45" s="63"/>
      <c r="J45" s="63"/>
      <c r="K45" s="102">
        <f>IF(K54="Yes","See Total",K81-K69)</f>
        <v>0</v>
      </c>
      <c r="L45" s="189" t="s">
        <v>84</v>
      </c>
      <c r="M45" s="187"/>
      <c r="N45" s="187"/>
      <c r="O45" s="187"/>
      <c r="P45" s="187"/>
      <c r="Q45" s="187"/>
      <c r="R45" s="187"/>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5">
      <c r="D46" s="7" t="s">
        <v>28</v>
      </c>
      <c r="E46" s="56" t="s">
        <v>61</v>
      </c>
      <c r="F46" s="57"/>
      <c r="G46" s="57"/>
      <c r="H46" s="57"/>
      <c r="I46" s="57"/>
      <c r="J46" s="57"/>
      <c r="K46" s="103">
        <f>IF(K54="Yes",MIN((K19+K20)*(80725/$H$68),80725),SUM(K44:K45))</f>
        <v>0</v>
      </c>
      <c r="L46" s="188" t="s">
        <v>87</v>
      </c>
      <c r="M46" s="170"/>
      <c r="N46" s="170"/>
      <c r="O46" s="170"/>
      <c r="P46" s="170"/>
      <c r="Q46" s="170"/>
      <c r="R46" s="170"/>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 thickTop="1" x14ac:dyDescent="0.3">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 thickBot="1" x14ac:dyDescent="0.35">
      <c r="D48" s="7" t="s">
        <v>27</v>
      </c>
      <c r="E48" s="49" t="s">
        <v>95</v>
      </c>
      <c r="F48" s="61"/>
      <c r="G48" s="61"/>
      <c r="H48" s="61"/>
      <c r="I48" s="61"/>
      <c r="J48" s="61"/>
      <c r="K48" s="163">
        <f>+IFERROR(K46/(K19+K20),0)</f>
        <v>0</v>
      </c>
      <c r="L48" s="188" t="s">
        <v>75</v>
      </c>
      <c r="M48" s="170"/>
      <c r="N48" s="170"/>
      <c r="O48" s="170"/>
      <c r="P48" s="170"/>
      <c r="Q48" s="170"/>
      <c r="R48" s="170"/>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4.4" x14ac:dyDescent="0.3">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4.4" x14ac:dyDescent="0.3">
      <c r="E50" s="28" t="s">
        <v>25</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4.4" x14ac:dyDescent="0.3">
      <c r="D51" s="7" t="s">
        <v>26</v>
      </c>
      <c r="E51" s="108" t="str">
        <f>"# of periods employed (in "&amp;IF(K16="Monthly","months",IF(OR(K16="Weekly",K16="Weekly - 52",K16="Weekly - 53"),"weeks",IF(OR(K16="Bi-Weekly",K16="Bi-Weekly - 26",K16="Bi-Weekly - 27"),"2 weekly periods","semi-months")))&amp;")"</f>
        <v># of periods employed (in weeks)</v>
      </c>
      <c r="F51" s="106"/>
      <c r="G51" s="106"/>
      <c r="H51" s="106"/>
      <c r="I51" s="106"/>
      <c r="J51" s="106"/>
      <c r="K51" s="109">
        <f>MAX(0,IF(K16="Monthly",(DAYS360(K17,K18+1,FALSE)/30),IF(OR(K16="Weekly - 52",K16="Weekly - 53"),(K18+1-K17)/7,IF(OR(K16="Bi-Weekly - 26",K16="Bi-Weekly - 27"),(K18+1-K17)/14,(DAYS360(K17,K18+1,FALSE)/30)*2))))</f>
        <v>52.142857142857146</v>
      </c>
      <c r="L51" s="189" t="str">
        <f>"[C] - [B] in "&amp;IF(K16="Monthly","months",IF(OR(K16="Weekly - 52",K16="Weekly - 53"),"weeks",IF(OR(K16="Bi-Weekly - 26",K16="Bi-Weekly - 27"),"2 weekly periods","semi-months")))</f>
        <v>[C] - [B] in weeks</v>
      </c>
      <c r="M51" s="187"/>
      <c r="N51" s="187"/>
      <c r="O51" s="187"/>
      <c r="P51" s="187"/>
      <c r="Q51" s="187"/>
      <c r="R51" s="187"/>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4.4" x14ac:dyDescent="0.3">
      <c r="D52" s="7" t="s">
        <v>24</v>
      </c>
      <c r="E52" s="110" t="s">
        <v>20</v>
      </c>
      <c r="F52" s="111"/>
      <c r="G52" s="111"/>
      <c r="H52" s="111"/>
      <c r="I52" s="111"/>
      <c r="J52" s="111"/>
      <c r="K52" s="100">
        <f>IFERROR(K19/K51*IF(K16="Monthly",12,IF(K16="Weekly - 52",52,IF(K16="Weekly - 53",53,IF(K16="Bi-Weekly - 26",26,IF(K16="Bi-Weekly - 27",27,24))))),0)</f>
        <v>0</v>
      </c>
      <c r="L52" s="189" t="str">
        <f>"[D]/[M]*"&amp;IF(K16="Monthly",12,IF(K16="Weekly - 52",52,IF(K16="Weekly - 53",53,IF(K16="Bi-Weekly - 26",26,IF(K16="Bi-Weekly - 27",27,24)))))</f>
        <v>[D]/[M]*53</v>
      </c>
      <c r="M52" s="187"/>
      <c r="N52" s="187"/>
      <c r="O52" s="187"/>
      <c r="P52" s="187"/>
      <c r="Q52" s="187"/>
      <c r="R52" s="187"/>
      <c r="U52" s="125"/>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4.4" x14ac:dyDescent="0.3">
      <c r="D53" s="7" t="s">
        <v>23</v>
      </c>
      <c r="E53" s="52" t="s">
        <v>19</v>
      </c>
      <c r="F53" s="53"/>
      <c r="G53" s="53"/>
      <c r="H53" s="53"/>
      <c r="I53" s="53"/>
      <c r="J53" s="53"/>
      <c r="K53" s="88">
        <f>+K20+K52</f>
        <v>0</v>
      </c>
      <c r="L53" s="188" t="s">
        <v>78</v>
      </c>
      <c r="M53" s="170"/>
      <c r="N53" s="170"/>
      <c r="O53" s="170"/>
      <c r="P53" s="170"/>
      <c r="Q53" s="170"/>
      <c r="R53" s="170"/>
      <c r="U53" s="125"/>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56" customFormat="1" ht="15" customHeight="1" thickBot="1" x14ac:dyDescent="0.35">
      <c r="D54" s="7" t="s">
        <v>22</v>
      </c>
      <c r="E54" s="157" t="s">
        <v>82</v>
      </c>
      <c r="F54" s="158"/>
      <c r="G54" s="158"/>
      <c r="H54" s="158"/>
      <c r="I54" s="158"/>
      <c r="J54" s="158"/>
      <c r="K54" s="159" t="str">
        <f>IF(K53&gt;900000,"Yes","No")</f>
        <v>No</v>
      </c>
      <c r="L54" s="188"/>
      <c r="M54" s="170"/>
      <c r="N54" s="170"/>
      <c r="O54" s="170"/>
      <c r="P54" s="170"/>
      <c r="Q54" s="170"/>
      <c r="R54" s="170"/>
    </row>
    <row r="55" spans="2:75" s="2" customFormat="1" ht="6.75" customHeight="1" x14ac:dyDescent="0.3">
      <c r="K55" s="116"/>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3">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3">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3">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6" x14ac:dyDescent="0.3">
      <c r="B59" s="23" t="s">
        <v>18</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3">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4.4" x14ac:dyDescent="0.3">
      <c r="E61" s="18" t="s">
        <v>81</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4.4" x14ac:dyDescent="0.3">
      <c r="E62" s="161" t="s">
        <v>96</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4.4" x14ac:dyDescent="0.3">
      <c r="E63" s="14" t="s">
        <v>16</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6.4" x14ac:dyDescent="0.3">
      <c r="E64" s="47" t="s">
        <v>15</v>
      </c>
      <c r="F64" s="11" t="s">
        <v>14</v>
      </c>
      <c r="G64" s="11" t="s">
        <v>13</v>
      </c>
      <c r="H64" s="10" t="s">
        <v>12</v>
      </c>
      <c r="I64" s="10" t="s">
        <v>11</v>
      </c>
      <c r="J64" s="10" t="s">
        <v>10</v>
      </c>
      <c r="K64" s="77" t="s">
        <v>9</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4.4" x14ac:dyDescent="0.3">
      <c r="E65" s="50" t="s">
        <v>8</v>
      </c>
      <c r="F65" s="70" t="s">
        <v>7</v>
      </c>
      <c r="G65" s="131">
        <v>1</v>
      </c>
      <c r="H65" s="131">
        <v>48000</v>
      </c>
      <c r="I65" s="131">
        <f>IF(K52&gt;=H65,H65,K52)</f>
        <v>0</v>
      </c>
      <c r="J65" s="71">
        <v>0.02</v>
      </c>
      <c r="K65" s="89">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4.4" x14ac:dyDescent="0.3">
      <c r="E66" s="52" t="s">
        <v>6</v>
      </c>
      <c r="F66" s="72" t="s">
        <v>5</v>
      </c>
      <c r="G66" s="132">
        <v>48001</v>
      </c>
      <c r="H66" s="132">
        <v>96000</v>
      </c>
      <c r="I66" s="132">
        <f>IF($K$52&lt;=H65,0,IF($K$52&gt;H66,H66-H65,$K$52-H65))</f>
        <v>0</v>
      </c>
      <c r="J66" s="73">
        <v>8.5000000000000006E-2</v>
      </c>
      <c r="K66" s="90">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4.4" x14ac:dyDescent="0.3">
      <c r="E67" s="52" t="s">
        <v>4</v>
      </c>
      <c r="F67" s="72" t="s">
        <v>3</v>
      </c>
      <c r="G67" s="132">
        <v>96001</v>
      </c>
      <c r="H67" s="132">
        <v>235000</v>
      </c>
      <c r="I67" s="132">
        <f>IF($K$52&lt;=H66,0,IF($K$52&gt;H67,H67-H66,$K$52-H66))</f>
        <v>0</v>
      </c>
      <c r="J67" s="73">
        <v>0.09</v>
      </c>
      <c r="K67" s="90">
        <f>SUM(I67*J67)</f>
        <v>0</v>
      </c>
      <c r="L67" s="1"/>
      <c r="P67" s="124"/>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4.4" x14ac:dyDescent="0.3">
      <c r="E68" s="74" t="s">
        <v>80</v>
      </c>
      <c r="F68" s="75" t="s">
        <v>2</v>
      </c>
      <c r="G68" s="133">
        <v>235001</v>
      </c>
      <c r="H68" s="133">
        <v>900000</v>
      </c>
      <c r="I68" s="133">
        <f>IF($K$52&lt;=H67,0,IF($K$52&gt;H68,H68-H67,$K$52-H67))</f>
        <v>0</v>
      </c>
      <c r="J68" s="76">
        <v>9.5000000000000001E-2</v>
      </c>
      <c r="K68" s="90">
        <f>SUM(I68*J68)</f>
        <v>0</v>
      </c>
      <c r="L68" s="1"/>
      <c r="P68" s="124"/>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 thickBot="1" x14ac:dyDescent="0.35">
      <c r="D69" s="7" t="s">
        <v>21</v>
      </c>
      <c r="E69" s="48"/>
      <c r="F69" s="9" t="s">
        <v>1</v>
      </c>
      <c r="G69" s="9"/>
      <c r="H69" s="9"/>
      <c r="I69" s="92">
        <f>I65+I66+I67+I68</f>
        <v>0</v>
      </c>
      <c r="J69" s="8"/>
      <c r="K69" s="91">
        <f>SUM(K65:K68)</f>
        <v>0</v>
      </c>
      <c r="L69" s="169" t="s">
        <v>76</v>
      </c>
      <c r="M69" s="170"/>
      <c r="N69" s="170"/>
      <c r="O69" s="170"/>
      <c r="P69" s="170"/>
      <c r="Q69" s="170"/>
      <c r="R69" s="170"/>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8.25" customHeight="1" x14ac:dyDescent="0.3">
      <c r="L70" s="1"/>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3">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3">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14.4" x14ac:dyDescent="0.3">
      <c r="E73" s="18" t="s">
        <v>17</v>
      </c>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4.4" x14ac:dyDescent="0.3">
      <c r="E74" s="161" t="s">
        <v>97</v>
      </c>
      <c r="F74" s="16"/>
      <c r="G74" s="16"/>
      <c r="H74" s="16"/>
      <c r="I74" s="16"/>
      <c r="J74" s="16"/>
      <c r="K74" s="15"/>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4.4" x14ac:dyDescent="0.3">
      <c r="E75" s="14" t="s">
        <v>16</v>
      </c>
      <c r="F75" s="13"/>
      <c r="G75" s="13"/>
      <c r="H75" s="13"/>
      <c r="I75" s="13"/>
      <c r="J75" s="13"/>
      <c r="K75" s="12"/>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26.4" x14ac:dyDescent="0.3">
      <c r="E76" s="47" t="s">
        <v>15</v>
      </c>
      <c r="F76" s="11" t="s">
        <v>14</v>
      </c>
      <c r="G76" s="11" t="s">
        <v>13</v>
      </c>
      <c r="H76" s="10" t="s">
        <v>12</v>
      </c>
      <c r="I76" s="10" t="s">
        <v>11</v>
      </c>
      <c r="J76" s="10" t="s">
        <v>10</v>
      </c>
      <c r="K76" s="77" t="s">
        <v>9</v>
      </c>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14.4" x14ac:dyDescent="0.3">
      <c r="E77" s="50" t="str">
        <f>E65</f>
        <v>Less than or equal to $48,000</v>
      </c>
      <c r="F77" s="70" t="s">
        <v>7</v>
      </c>
      <c r="G77" s="131">
        <f>G65</f>
        <v>1</v>
      </c>
      <c r="H77" s="131">
        <f>H65</f>
        <v>48000</v>
      </c>
      <c r="I77" s="131">
        <f>IF(K53&gt;=H77,H77,K53)</f>
        <v>0</v>
      </c>
      <c r="J77" s="134">
        <f>J65</f>
        <v>0.02</v>
      </c>
      <c r="K77" s="135">
        <f>SUM(I77*J77)</f>
        <v>0</v>
      </c>
      <c r="L77" s="3"/>
      <c r="M77" s="136"/>
      <c r="N77" s="136"/>
      <c r="O77" s="136"/>
      <c r="P77" s="136"/>
      <c r="Q77" s="136"/>
      <c r="R77" s="136"/>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4.4" x14ac:dyDescent="0.3">
      <c r="E78" s="52" t="str">
        <f t="shared" ref="E78:E80" si="0">E66</f>
        <v>$48,001 to $96,000</v>
      </c>
      <c r="F78" s="72" t="s">
        <v>5</v>
      </c>
      <c r="G78" s="132">
        <f t="shared" ref="G78:H78" si="1">G66</f>
        <v>48001</v>
      </c>
      <c r="H78" s="132">
        <f t="shared" si="1"/>
        <v>96000</v>
      </c>
      <c r="I78" s="132">
        <f>IF($K$53&lt;=H77,0,IF($K$53&gt;H78,H78-H77,$K$53-H77))</f>
        <v>0</v>
      </c>
      <c r="J78" s="137">
        <f>J66</f>
        <v>8.5000000000000006E-2</v>
      </c>
      <c r="K78" s="138">
        <f>SUM(I78*J78)</f>
        <v>0</v>
      </c>
      <c r="L78" s="3"/>
      <c r="M78" s="136"/>
      <c r="N78" s="136"/>
      <c r="O78" s="136"/>
      <c r="P78" s="136"/>
      <c r="Q78" s="136"/>
      <c r="R78" s="136"/>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4.4" x14ac:dyDescent="0.3">
      <c r="E79" s="52" t="str">
        <f t="shared" si="0"/>
        <v>$96,001 to $235,000</v>
      </c>
      <c r="F79" s="72" t="s">
        <v>3</v>
      </c>
      <c r="G79" s="132">
        <f t="shared" ref="G79:H79" si="2">G67</f>
        <v>96001</v>
      </c>
      <c r="H79" s="132">
        <f t="shared" si="2"/>
        <v>235000</v>
      </c>
      <c r="I79" s="132">
        <f>IF($K$53&lt;=H78,0,IF($K$53&gt;H79,H79-H78,$K$53-H78))</f>
        <v>0</v>
      </c>
      <c r="J79" s="137">
        <f>J67</f>
        <v>0.09</v>
      </c>
      <c r="K79" s="138">
        <f>SUM(I79*J79)</f>
        <v>0</v>
      </c>
      <c r="L79" s="3"/>
      <c r="M79" s="136"/>
      <c r="N79" s="136"/>
      <c r="O79" s="136"/>
      <c r="P79" s="136"/>
      <c r="Q79" s="136"/>
      <c r="R79" s="136"/>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4.4" x14ac:dyDescent="0.3">
      <c r="E80" s="74" t="str">
        <f t="shared" si="0"/>
        <v>$235,001 to $900,000</v>
      </c>
      <c r="F80" s="75" t="s">
        <v>2</v>
      </c>
      <c r="G80" s="133">
        <f t="shared" ref="G80:H80" si="3">G68</f>
        <v>235001</v>
      </c>
      <c r="H80" s="133">
        <f t="shared" si="3"/>
        <v>900000</v>
      </c>
      <c r="I80" s="133">
        <f>IF($K$53&lt;=H79,0,IF($K$53&gt;H80,H80-H79,$K$53-H79))</f>
        <v>0</v>
      </c>
      <c r="J80" s="139">
        <f>J68</f>
        <v>9.5000000000000001E-2</v>
      </c>
      <c r="K80" s="138">
        <f>SUM(I80*J80)</f>
        <v>0</v>
      </c>
      <c r="L80" s="3"/>
      <c r="M80" s="136"/>
      <c r="N80" s="136"/>
      <c r="O80" s="136"/>
      <c r="P80" s="136"/>
      <c r="Q80" s="136"/>
      <c r="R80" s="136"/>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row>
    <row r="81" spans="4:75" s="2" customFormat="1" ht="15" thickBot="1" x14ac:dyDescent="0.35">
      <c r="D81" s="7" t="s">
        <v>83</v>
      </c>
      <c r="E81" s="48"/>
      <c r="F81" s="9" t="s">
        <v>1</v>
      </c>
      <c r="G81" s="127"/>
      <c r="H81" s="127"/>
      <c r="I81" s="128">
        <f>I77+I78+I79+I80</f>
        <v>0</v>
      </c>
      <c r="J81" s="129"/>
      <c r="K81" s="130">
        <f>SUM(K77:K80)</f>
        <v>0</v>
      </c>
      <c r="L81" s="186" t="s">
        <v>77</v>
      </c>
      <c r="M81" s="187"/>
      <c r="N81" s="187"/>
      <c r="O81" s="187"/>
      <c r="P81" s="187"/>
      <c r="Q81" s="187"/>
      <c r="R81" s="187"/>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row>
    <row r="82" spans="4:75" s="2" customFormat="1" ht="5.25" customHeight="1" thickBot="1" x14ac:dyDescent="0.35">
      <c r="D82" s="7"/>
      <c r="E82" s="117"/>
      <c r="F82" s="118"/>
      <c r="G82" s="118"/>
      <c r="H82" s="118"/>
      <c r="I82" s="118"/>
      <c r="J82" s="119"/>
      <c r="K82" s="120"/>
      <c r="L82" s="115"/>
      <c r="M82" s="115"/>
      <c r="N82" s="115"/>
      <c r="O82" s="115"/>
      <c r="P82" s="115"/>
      <c r="Q82" s="115"/>
      <c r="R82" s="115"/>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row>
    <row r="83" spans="4:75" s="2" customFormat="1" ht="14.4" x14ac:dyDescent="0.3">
      <c r="D83" s="105" t="s">
        <v>0</v>
      </c>
      <c r="E83" s="5"/>
      <c r="F83" s="5"/>
      <c r="G83" s="5"/>
      <c r="H83" s="5"/>
      <c r="I83" s="5"/>
      <c r="J83" s="5"/>
      <c r="K83" s="5"/>
      <c r="L83" s="6"/>
      <c r="M83" s="5"/>
      <c r="N83" s="5"/>
      <c r="O83" s="5"/>
      <c r="P83" s="5"/>
      <c r="Q83" s="4"/>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row>
    <row r="84" spans="4:75" s="2" customFormat="1" ht="153" customHeight="1" thickBot="1" x14ac:dyDescent="0.35">
      <c r="D84" s="166" t="s">
        <v>91</v>
      </c>
      <c r="E84" s="167"/>
      <c r="F84" s="167"/>
      <c r="G84" s="167"/>
      <c r="H84" s="167"/>
      <c r="I84" s="167"/>
      <c r="J84" s="167"/>
      <c r="K84" s="167"/>
      <c r="L84" s="167"/>
      <c r="M84" s="167"/>
      <c r="N84" s="167"/>
      <c r="O84" s="167"/>
      <c r="P84" s="167"/>
      <c r="Q84" s="168"/>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row>
    <row r="85" spans="4:75" s="2" customFormat="1" ht="14.4" x14ac:dyDescent="0.3">
      <c r="L85" s="1"/>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row>
    <row r="86" spans="4:75" ht="14.4" hidden="1" x14ac:dyDescent="0.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row>
    <row r="87" spans="4:75" ht="14.4" hidden="1" x14ac:dyDescent="0.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row>
    <row r="88" spans="4:75" ht="14.4" hidden="1" x14ac:dyDescent="0.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row>
    <row r="89" spans="4:75" ht="14.4" hidden="1" x14ac:dyDescent="0.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row>
    <row r="90" spans="4:75" ht="14.4" hidden="1" x14ac:dyDescent="0.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row>
    <row r="91" spans="4:75" ht="14.4" hidden="1" x14ac:dyDescent="0.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row>
    <row r="92" spans="4:75" ht="14.4" hidden="1" x14ac:dyDescent="0.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row>
    <row r="93" spans="4:75" ht="14.4" hidden="1" x14ac:dyDescent="0.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row>
    <row r="94" spans="4:75" ht="14.4" hidden="1" x14ac:dyDescent="0.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row>
    <row r="95" spans="4:75" ht="14.4" hidden="1" x14ac:dyDescent="0.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row>
    <row r="96" spans="4:75" ht="14.4" hidden="1" x14ac:dyDescent="0.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row>
    <row r="97" spans="21:75" ht="14.4" hidden="1" x14ac:dyDescent="0.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row>
    <row r="98" spans="21:75" ht="14.4" hidden="1" x14ac:dyDescent="0.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row>
    <row r="99" spans="21:75" ht="14.4" hidden="1" x14ac:dyDescent="0.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row>
    <row r="100" spans="21:75" ht="14.4" hidden="1" x14ac:dyDescent="0.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row>
    <row r="101" spans="21:75" ht="14.4" hidden="1" x14ac:dyDescent="0.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row>
    <row r="102" spans="21:75" ht="14.4" hidden="1" x14ac:dyDescent="0.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row>
    <row r="103" spans="21:75" ht="14.4" hidden="1" x14ac:dyDescent="0.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row>
    <row r="104" spans="21:75" ht="14.4" hidden="1" x14ac:dyDescent="0.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row>
    <row r="105" spans="21:75" ht="14.4" hidden="1" x14ac:dyDescent="0.3">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3"/>
      <c r="BR105" s="123"/>
      <c r="BS105" s="123"/>
      <c r="BT105" s="123"/>
      <c r="BU105" s="123"/>
      <c r="BV105" s="123"/>
      <c r="BW105" s="123"/>
    </row>
    <row r="106" spans="21:75" ht="14.4" hidden="1" x14ac:dyDescent="0.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1:75" ht="14.4" hidden="1" x14ac:dyDescent="0.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row>
    <row r="108" spans="21:75" ht="14.4" hidden="1" x14ac:dyDescent="0.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row>
    <row r="109" spans="21:75" ht="14.4" hidden="1" x14ac:dyDescent="0.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row>
    <row r="110" spans="21:75" ht="14.4" hidden="1" x14ac:dyDescent="0.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row>
    <row r="111" spans="21:75" ht="14.4" hidden="1" x14ac:dyDescent="0.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row>
    <row r="112" spans="21:75" ht="14.4" hidden="1" x14ac:dyDescent="0.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row>
    <row r="113" spans="21:75" ht="14.4" hidden="1" x14ac:dyDescent="0.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row>
    <row r="114" spans="21:75" ht="14.4" hidden="1" x14ac:dyDescent="0.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row>
    <row r="115" spans="21:75" ht="14.4" hidden="1" x14ac:dyDescent="0.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row>
    <row r="116" spans="21:75" ht="14.4" hidden="1" x14ac:dyDescent="0.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row>
    <row r="117" spans="21:75" ht="14.4" hidden="1" x14ac:dyDescent="0.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row>
    <row r="118" spans="21:75" ht="14.4" hidden="1" x14ac:dyDescent="0.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row>
    <row r="119" spans="21:75" ht="14.4" hidden="1" x14ac:dyDescent="0.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row>
    <row r="120" spans="21:75" ht="14.4" hidden="1" x14ac:dyDescent="0.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row>
    <row r="121" spans="21:75" ht="14.4" hidden="1" x14ac:dyDescent="0.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row>
    <row r="122" spans="21:75" ht="14.4" hidden="1" x14ac:dyDescent="0.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row>
    <row r="123" spans="21:75" ht="14.4" hidden="1" x14ac:dyDescent="0.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row>
    <row r="124" spans="21:75" ht="14.4" hidden="1" x14ac:dyDescent="0.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row>
    <row r="125" spans="21:75" ht="14.4" hidden="1" x14ac:dyDescent="0.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row>
    <row r="126" spans="21:75" ht="14.4" hidden="1" x14ac:dyDescent="0.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row>
    <row r="127" spans="21:75" ht="14.4" hidden="1" x14ac:dyDescent="0.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row>
    <row r="128" spans="21:75" ht="14.4" hidden="1" x14ac:dyDescent="0.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row>
    <row r="129" spans="21:75" ht="14.4" hidden="1" x14ac:dyDescent="0.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row>
    <row r="130" spans="21:75" ht="14.4" hidden="1" x14ac:dyDescent="0.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row>
    <row r="131" spans="21:75" ht="14.4" hidden="1" x14ac:dyDescent="0.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row>
    <row r="132" spans="21:75" ht="14.4" hidden="1" x14ac:dyDescent="0.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row>
    <row r="133" spans="21:75" ht="14.4" hidden="1" x14ac:dyDescent="0.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row>
    <row r="134" spans="21:75" ht="14.4" hidden="1" x14ac:dyDescent="0.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row>
    <row r="135" spans="21:75" ht="14.4" hidden="1" x14ac:dyDescent="0.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row>
    <row r="136" spans="21:75" ht="14.4" hidden="1" x14ac:dyDescent="0.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row>
    <row r="137" spans="21:75" ht="14.4" hidden="1" x14ac:dyDescent="0.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row>
    <row r="138" spans="21:75" ht="14.4" hidden="1" x14ac:dyDescent="0.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row>
    <row r="139" spans="21:75" ht="14.4" hidden="1" x14ac:dyDescent="0.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row>
    <row r="140" spans="21:75" ht="14.4" hidden="1" x14ac:dyDescent="0.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row>
    <row r="141" spans="21:75" ht="14.4" hidden="1" x14ac:dyDescent="0.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row>
    <row r="142" spans="21:75" ht="14.4" hidden="1" x14ac:dyDescent="0.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row>
    <row r="143" spans="21:75" ht="14.4" hidden="1" x14ac:dyDescent="0.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row>
    <row r="144" spans="21:75" ht="14.4" hidden="1" x14ac:dyDescent="0.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row>
    <row r="145" spans="21:75" ht="14.4" hidden="1" x14ac:dyDescent="0.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row>
    <row r="146" spans="21:75" ht="14.4" hidden="1" x14ac:dyDescent="0.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row>
    <row r="147" spans="21:75" ht="14.4" hidden="1" x14ac:dyDescent="0.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row>
    <row r="148" spans="21:75" ht="14.4" hidden="1" x14ac:dyDescent="0.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row>
    <row r="149" spans="21:75" ht="14.4" hidden="1" x14ac:dyDescent="0.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row>
    <row r="150" spans="21:75" ht="14.4" hidden="1" x14ac:dyDescent="0.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row>
    <row r="151" spans="21:75" ht="14.4" hidden="1" x14ac:dyDescent="0.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row>
    <row r="152" spans="21:75" ht="14.4" hidden="1" x14ac:dyDescent="0.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row>
    <row r="153" spans="21:75" hidden="1" x14ac:dyDescent="0.3"/>
    <row r="154" spans="21:75" hidden="1" x14ac:dyDescent="0.3"/>
    <row r="155" spans="21:75" hidden="1" x14ac:dyDescent="0.3"/>
    <row r="156" spans="21:75" hidden="1" x14ac:dyDescent="0.3"/>
    <row r="157" spans="21:75" hidden="1" x14ac:dyDescent="0.3"/>
    <row r="158" spans="21:75" hidden="1" x14ac:dyDescent="0.3"/>
    <row r="159" spans="21:75" hidden="1" x14ac:dyDescent="0.3"/>
    <row r="160" spans="21:75"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sheetData>
  <sheetProtection algorithmName="SHA-512" hashValue="gYubu85jBKk5Gl7RuNaum2mLeZoiAIMBBCxkpK7uDBFK7ckVurKKLRwgK+hvMZ0OODpQy8wgWXJhSeCEkadEGw==" saltValue="YhSoJ4ZN18KXWRBcta5Ubg==" spinCount="100000" sheet="1" formatColumns="0" formatRows="0"/>
  <mergeCells count="22">
    <mergeCell ref="L52:R52"/>
    <mergeCell ref="L37:R37"/>
    <mergeCell ref="L38:R38"/>
    <mergeCell ref="L44:R44"/>
    <mergeCell ref="L45:R45"/>
    <mergeCell ref="L46:R46"/>
    <mergeCell ref="B6:Q10"/>
    <mergeCell ref="B5:Q5"/>
    <mergeCell ref="D84:Q84"/>
    <mergeCell ref="L69:R69"/>
    <mergeCell ref="E17:I17"/>
    <mergeCell ref="F24:P24"/>
    <mergeCell ref="F25:P25"/>
    <mergeCell ref="F26:P26"/>
    <mergeCell ref="F27:P27"/>
    <mergeCell ref="F28:P28"/>
    <mergeCell ref="L81:R81"/>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April 1, 2021 and March 31, 2022 in dd-mmm-yy format." promptTitle="Current pay period end date" prompt="Please input current pay period end date irrespective of the actual remittance date. For e.g. if pay period is monthly, please input month-end date.  " sqref="K18" xr:uid="{00000000-0002-0000-0000-000000000000}">
      <formula1>44287</formula1>
      <formula2>44651</formula2>
    </dataValidation>
    <dataValidation type="date" allowBlank="1" showErrorMessage="1" errorTitle="Incorrect Value." error="Please input a date between March 2, 2021 and March 31, 2022 in dd-mmm-yy format." promptTitle="Start Date" sqref="K17" xr:uid="{00000000-0002-0000-0000-000001000000}">
      <formula1>44257</formula1>
      <formula2>44651</formula2>
    </dataValidation>
    <dataValidation type="custom" allowBlank="1" showInputMessage="1" showErrorMessage="1" errorTitle="Inccorect Value." error="Please input a positive number or nil. The value you have entered is invalid." sqref="K19 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7:I80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0"/>
  <sheetViews>
    <sheetView showGridLines="0" zoomScale="85" zoomScaleNormal="85" workbookViewId="0">
      <selection activeCell="A2" sqref="A2"/>
    </sheetView>
  </sheetViews>
  <sheetFormatPr defaultColWidth="0" defaultRowHeight="13.2" zeroHeight="1" x14ac:dyDescent="0.25"/>
  <cols>
    <col min="1" max="1" width="9.33203125" style="140" customWidth="1"/>
    <col min="2" max="2" width="27.44140625" style="140" customWidth="1"/>
    <col min="3" max="3" width="17" style="140" customWidth="1"/>
    <col min="4" max="4" width="100.77734375" style="140" customWidth="1"/>
    <col min="5" max="16384" width="9.21875" style="140" hidden="1"/>
  </cols>
  <sheetData>
    <row r="1" spans="1:4" x14ac:dyDescent="0.25">
      <c r="A1" s="141" t="s">
        <v>67</v>
      </c>
      <c r="B1" s="142" t="s">
        <v>68</v>
      </c>
      <c r="C1" s="142" t="s">
        <v>69</v>
      </c>
      <c r="D1" s="143" t="s">
        <v>70</v>
      </c>
    </row>
    <row r="2" spans="1:4" x14ac:dyDescent="0.25">
      <c r="A2" s="144">
        <v>1</v>
      </c>
      <c r="B2" s="145" t="s">
        <v>71</v>
      </c>
      <c r="C2" s="146">
        <v>44286</v>
      </c>
      <c r="D2" s="162" t="s">
        <v>92</v>
      </c>
    </row>
    <row r="3" spans="1:4" hidden="1" x14ac:dyDescent="0.25">
      <c r="A3" s="147"/>
      <c r="B3" s="148"/>
      <c r="C3" s="148"/>
      <c r="D3" s="149"/>
    </row>
    <row r="4" spans="1:4" hidden="1" x14ac:dyDescent="0.25">
      <c r="A4" s="152"/>
      <c r="B4" s="153"/>
      <c r="C4" s="154"/>
      <c r="D4" s="155"/>
    </row>
    <row r="5" spans="1:4" hidden="1" x14ac:dyDescent="0.25">
      <c r="A5" s="152"/>
      <c r="B5" s="153"/>
      <c r="C5" s="154"/>
      <c r="D5" s="160"/>
    </row>
    <row r="6" spans="1:4" hidden="1" x14ac:dyDescent="0.25"/>
    <row r="7" spans="1:4" hidden="1" x14ac:dyDescent="0.25"/>
    <row r="8" spans="1:4" hidden="1" x14ac:dyDescent="0.25"/>
    <row r="9" spans="1:4" hidden="1" x14ac:dyDescent="0.25"/>
    <row r="10" spans="1:4" hidden="1" x14ac:dyDescent="0.25"/>
  </sheetData>
  <sheetProtection algorithmName="SHA-512" hashValue="d2ImnXDyuxAA++4Di7L5f+aXh90GLvUuNvq5GtAGp1jUiAaVNUNfhP+4xZCxfzICy8cpOcjiv/X4+onr0Ge9Cw==" saltValue="YOmraI6PdCqCxLqDlJwUzQ=="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Fitzsimmons, Sara</cp:lastModifiedBy>
  <cp:lastPrinted>2017-05-11T14:57:35Z</cp:lastPrinted>
  <dcterms:created xsi:type="dcterms:W3CDTF">2017-04-07T17:52:52Z</dcterms:created>
  <dcterms:modified xsi:type="dcterms:W3CDTF">2021-03-22T15:03:43Z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